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https://d.docs.live.net/ee8c461aa35ec258/Desktop/"/>
    </mc:Choice>
  </mc:AlternateContent>
  <xr:revisionPtr revIDLastSave="0" documentId="8_{CDE72AB7-08CB-46EE-81F2-9BF261C2F0BA}" xr6:coauthVersionLast="31" xr6:coauthVersionMax="31" xr10:uidLastSave="{00000000-0000-0000-0000-000000000000}"/>
  <bookViews>
    <workbookView xWindow="0" yWindow="0" windowWidth="23040" windowHeight="9660" xr2:uid="{00000000-000D-0000-FFFF-FFFF00000000}"/>
  </bookViews>
  <sheets>
    <sheet name="Sheet1" sheetId="1" r:id="rId1"/>
  </sheets>
  <externalReferences>
    <externalReference r:id="rId2"/>
  </externalReferenc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D13" i="1"/>
  <c r="D5" i="1"/>
  <c r="D19" i="1" s="1"/>
  <c r="H2" i="1"/>
  <c r="A2" i="1"/>
  <c r="D11" i="1" l="1"/>
  <c r="E21" i="1" s="1"/>
  <c r="A22" i="1"/>
  <c r="E20" i="1" l="1"/>
  <c r="D12" i="1"/>
  <c r="D14" i="1" s="1"/>
  <c r="D15" i="1" s="1"/>
  <c r="E22" i="1"/>
  <c r="A23" i="1"/>
  <c r="D20" i="1"/>
  <c r="E23" i="1" l="1"/>
  <c r="A24" i="1"/>
  <c r="F20" i="1"/>
  <c r="G20" i="1" s="1"/>
  <c r="C20" i="1"/>
  <c r="D21" i="1"/>
  <c r="B20" i="1"/>
  <c r="E24" i="1" l="1"/>
  <c r="A25" i="1"/>
  <c r="C21" i="1"/>
  <c r="B21" i="1" s="1"/>
  <c r="D22" i="1"/>
  <c r="F21" i="1"/>
  <c r="G21" i="1" s="1"/>
  <c r="E25" i="1" l="1"/>
  <c r="A26" i="1"/>
  <c r="C22" i="1"/>
  <c r="B22" i="1" s="1"/>
  <c r="D23" i="1"/>
  <c r="F23" i="1" s="1"/>
  <c r="G23" i="1" s="1"/>
  <c r="F22" i="1"/>
  <c r="G22" i="1" s="1"/>
  <c r="A27" i="1" l="1"/>
  <c r="E26" i="1"/>
  <c r="C23" i="1"/>
  <c r="B23" i="1" s="1"/>
  <c r="D24" i="1"/>
  <c r="C24" i="1" l="1"/>
  <c r="B24" i="1" s="1"/>
  <c r="D25" i="1"/>
  <c r="F24" i="1"/>
  <c r="G24" i="1" s="1"/>
  <c r="A28" i="1"/>
  <c r="E27" i="1"/>
  <c r="A29" i="1" l="1"/>
  <c r="E28" i="1"/>
  <c r="C25" i="1"/>
  <c r="B25" i="1" s="1"/>
  <c r="D26" i="1"/>
  <c r="F26" i="1" s="1"/>
  <c r="G26" i="1" s="1"/>
  <c r="F25" i="1"/>
  <c r="G25" i="1" s="1"/>
  <c r="C26" i="1" l="1"/>
  <c r="B26" i="1" s="1"/>
  <c r="D27" i="1"/>
  <c r="F27" i="1" s="1"/>
  <c r="G27" i="1" s="1"/>
  <c r="A30" i="1"/>
  <c r="E29" i="1"/>
  <c r="A31" i="1" l="1"/>
  <c r="E30" i="1"/>
  <c r="C27" i="1"/>
  <c r="B27" i="1" s="1"/>
  <c r="D28" i="1"/>
  <c r="E31" i="1" l="1"/>
  <c r="A32" i="1"/>
  <c r="C28" i="1"/>
  <c r="B28" i="1" s="1"/>
  <c r="D29" i="1"/>
  <c r="F28" i="1"/>
  <c r="G28" i="1" s="1"/>
  <c r="E32" i="1" l="1"/>
  <c r="A33" i="1"/>
  <c r="C29" i="1"/>
  <c r="B29" i="1" s="1"/>
  <c r="D30" i="1"/>
  <c r="F29" i="1"/>
  <c r="G29" i="1" s="1"/>
  <c r="E33" i="1" l="1"/>
  <c r="A34" i="1"/>
  <c r="C30" i="1"/>
  <c r="B30" i="1" s="1"/>
  <c r="D31" i="1"/>
  <c r="F31" i="1" s="1"/>
  <c r="G31" i="1" s="1"/>
  <c r="F30" i="1"/>
  <c r="G30" i="1" s="1"/>
  <c r="A35" i="1" l="1"/>
  <c r="E34" i="1"/>
  <c r="C31" i="1"/>
  <c r="B31" i="1" s="1"/>
  <c r="D32" i="1"/>
  <c r="C32" i="1" l="1"/>
  <c r="B32" i="1" s="1"/>
  <c r="D33" i="1"/>
  <c r="F32" i="1"/>
  <c r="G32" i="1" s="1"/>
  <c r="A36" i="1"/>
  <c r="E35" i="1"/>
  <c r="A37" i="1" l="1"/>
  <c r="E36" i="1"/>
  <c r="C33" i="1"/>
  <c r="B33" i="1" s="1"/>
  <c r="D34" i="1"/>
  <c r="F34" i="1" s="1"/>
  <c r="G34" i="1" s="1"/>
  <c r="F33" i="1"/>
  <c r="G33" i="1" s="1"/>
  <c r="A38" i="1" l="1"/>
  <c r="E37" i="1"/>
  <c r="C34" i="1"/>
  <c r="B34" i="1" s="1"/>
  <c r="D35" i="1"/>
  <c r="F35" i="1" s="1"/>
  <c r="G35" i="1" s="1"/>
  <c r="A39" i="1" l="1"/>
  <c r="E38" i="1"/>
  <c r="C35" i="1"/>
  <c r="B35" i="1" s="1"/>
  <c r="D36" i="1"/>
  <c r="E39" i="1" l="1"/>
  <c r="A40" i="1"/>
  <c r="C36" i="1"/>
  <c r="B36" i="1" s="1"/>
  <c r="D37" i="1"/>
  <c r="F37" i="1" s="1"/>
  <c r="G37" i="1" s="1"/>
  <c r="F36" i="1"/>
  <c r="G36" i="1" s="1"/>
  <c r="E40" i="1" l="1"/>
  <c r="A41" i="1"/>
  <c r="C37" i="1"/>
  <c r="B37" i="1" s="1"/>
  <c r="D38" i="1"/>
  <c r="F38" i="1" s="1"/>
  <c r="G38" i="1" s="1"/>
  <c r="E41" i="1" l="1"/>
  <c r="A42" i="1"/>
  <c r="C38" i="1"/>
  <c r="B38" i="1" s="1"/>
  <c r="D39" i="1"/>
  <c r="F39" i="1" s="1"/>
  <c r="G39" i="1" s="1"/>
  <c r="A43" i="1" l="1"/>
  <c r="E42" i="1"/>
  <c r="C39" i="1"/>
  <c r="B39" i="1" s="1"/>
  <c r="D40" i="1"/>
  <c r="C40" i="1" l="1"/>
  <c r="B40" i="1" s="1"/>
  <c r="D41" i="1"/>
  <c r="F40" i="1"/>
  <c r="G40" i="1" s="1"/>
  <c r="A44" i="1"/>
  <c r="E43" i="1"/>
  <c r="A45" i="1" l="1"/>
  <c r="E44" i="1"/>
  <c r="C41" i="1"/>
  <c r="B41" i="1" s="1"/>
  <c r="D42" i="1"/>
  <c r="F41" i="1"/>
  <c r="G41" i="1" s="1"/>
  <c r="C42" i="1" l="1"/>
  <c r="B42" i="1" s="1"/>
  <c r="D43" i="1"/>
  <c r="F43" i="1"/>
  <c r="G43" i="1" s="1"/>
  <c r="A46" i="1"/>
  <c r="E45" i="1"/>
  <c r="F42" i="1"/>
  <c r="G42" i="1" s="1"/>
  <c r="E46" i="1" l="1"/>
  <c r="A47" i="1"/>
  <c r="C43" i="1"/>
  <c r="B43" i="1" s="1"/>
  <c r="D44" i="1"/>
  <c r="C44" i="1" l="1"/>
  <c r="B44" i="1" s="1"/>
  <c r="D45" i="1"/>
  <c r="E47" i="1"/>
  <c r="A48" i="1"/>
  <c r="F44" i="1"/>
  <c r="G44" i="1" s="1"/>
  <c r="C45" i="1" l="1"/>
  <c r="B45" i="1" s="1"/>
  <c r="D46" i="1"/>
  <c r="F45" i="1"/>
  <c r="G45" i="1" s="1"/>
  <c r="E48" i="1"/>
  <c r="A49" i="1"/>
  <c r="C46" i="1" l="1"/>
  <c r="B46" i="1" s="1"/>
  <c r="D47" i="1"/>
  <c r="E49" i="1"/>
  <c r="F46" i="1"/>
  <c r="G46" i="1" s="1"/>
  <c r="C47" i="1" l="1"/>
  <c r="B47" i="1" s="1"/>
  <c r="D48" i="1"/>
  <c r="F47" i="1"/>
  <c r="G47" i="1" s="1"/>
  <c r="C48" i="1" l="1"/>
  <c r="B48" i="1" s="1"/>
  <c r="D49" i="1"/>
  <c r="C49" i="1" s="1"/>
  <c r="B49" i="1" s="1"/>
  <c r="F48" i="1"/>
  <c r="G48" i="1" s="1"/>
  <c r="F49" i="1" l="1"/>
  <c r="G49" i="1" s="1"/>
</calcChain>
</file>

<file path=xl/sharedStrings.xml><?xml version="1.0" encoding="utf-8"?>
<sst xmlns="http://schemas.openxmlformats.org/spreadsheetml/2006/main" count="25" uniqueCount="24">
  <si>
    <t>Loan Amortization Schedule</t>
  </si>
  <si>
    <t>© 2008 Vertex42 LLC</t>
  </si>
  <si>
    <t>Loan Inputs</t>
  </si>
  <si>
    <t>[42]</t>
  </si>
  <si>
    <t>Loan Amount</t>
  </si>
  <si>
    <t>Term of Loan in Years</t>
  </si>
  <si>
    <t>Annual Interest Rate</t>
  </si>
  <si>
    <t>Compound Periods</t>
  </si>
  <si>
    <t>Periods (Payments) Per Year</t>
  </si>
  <si>
    <t>Summary of Results</t>
  </si>
  <si>
    <t>Monthly Payment</t>
  </si>
  <si>
    <t>Number of Payments</t>
  </si>
  <si>
    <t>Rate Per Period</t>
  </si>
  <si>
    <t>Total Payment</t>
  </si>
  <si>
    <t>Total Interest</t>
  </si>
  <si>
    <t>Yearly Amortization Schedule</t>
  </si>
  <si>
    <t>Year</t>
  </si>
  <si>
    <t>Cumulative Interest</t>
  </si>
  <si>
    <t>Cumulative Principal</t>
  </si>
  <si>
    <t>Balance</t>
  </si>
  <si>
    <t>Cumulative Payments</t>
  </si>
  <si>
    <t>Yearly Payments</t>
  </si>
  <si>
    <t>Yearly Interest</t>
  </si>
  <si>
    <t>Caution: This calculator is for educational and informational use only. The results are only estimates.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</si>
</sst>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.00;\(\$#,##0.00\)"/>
    <numFmt numFmtId="165" formatCode="\$#,##0.00;[Red]\(\$#,##0.00\)"/>
    <numFmt numFmtId="166" formatCode="0.000%"/>
    <numFmt numFmtId="167" formatCode="\$#,##0;\(\$#,##0\)"/>
    <numFmt numFmtId="168" formatCode="#,##0.00;\(#,##0.00\)"/>
  </numFmts>
  <fonts count="12" x14ac:knownFonts="1">
    <font>
      <sz val="11"/>
      <color theme="1"/>
      <name val="Calibri"/>
      <family val="2"/>
      <scheme val="minor"/>
    </font>
    <font>
      <b/>
      <sz val="14"/>
      <color rgb="FFFFFFFF"/>
      <name val="Trebuchet MS"/>
      <family val="2"/>
    </font>
    <font>
      <sz val="8"/>
      <color rgb="FF969696"/>
      <name val="Trebuchet MS"/>
      <family val="2"/>
    </font>
    <font>
      <u/>
      <sz val="10"/>
      <color rgb="FF0000FF"/>
      <name val="Arial"/>
      <family val="2"/>
    </font>
    <font>
      <sz val="10"/>
      <color rgb="FF000000"/>
      <name val="Trebuchet MS"/>
      <family val="2"/>
    </font>
    <font>
      <u/>
      <sz val="10"/>
      <color rgb="FF0000FF"/>
      <name val="Trebuchet MS"/>
      <family val="2"/>
    </font>
    <font>
      <sz val="10"/>
      <name val="Trebuchet MS"/>
      <family val="2"/>
    </font>
    <font>
      <b/>
      <sz val="12"/>
      <color rgb="FF000000"/>
      <name val="Trebuchet MS"/>
      <family val="2"/>
    </font>
    <font>
      <sz val="10"/>
      <name val="Arial"/>
      <family val="2"/>
    </font>
    <font>
      <sz val="10"/>
      <color rgb="FFFFFFFF"/>
      <name val="Trebuchet MS"/>
      <family val="2"/>
    </font>
    <font>
      <b/>
      <sz val="10"/>
      <color rgb="FFFFFFFF"/>
      <name val="Trebuchet MS"/>
      <family val="2"/>
    </font>
    <font>
      <sz val="9"/>
      <color rgb="FF000000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rgb="FF23414F"/>
        <bgColor rgb="FF23414F"/>
      </patternFill>
    </fill>
    <fill>
      <patternFill patternType="solid">
        <fgColor rgb="FF83B3C9"/>
        <bgColor rgb="FF83B3C9"/>
      </patternFill>
    </fill>
    <fill>
      <patternFill patternType="solid">
        <fgColor rgb="FFE4EFF3"/>
        <bgColor rgb="FFE4EFF3"/>
      </patternFill>
    </fill>
    <fill>
      <patternFill patternType="solid">
        <fgColor rgb="FFF0F0F0"/>
        <bgColor rgb="FFF0F0F0"/>
      </patternFill>
    </fill>
    <fill>
      <patternFill patternType="solid">
        <fgColor rgb="FF346378"/>
        <bgColor rgb="FF346378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000000"/>
      </top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0" fillId="0" borderId="0" xfId="0" applyFont="1" applyAlignment="1"/>
    <xf numFmtId="0" fontId="6" fillId="0" borderId="0" xfId="0" applyFont="1" applyAlignment="1"/>
    <xf numFmtId="0" fontId="9" fillId="0" borderId="0" xfId="0" applyFont="1" applyAlignment="1"/>
    <xf numFmtId="164" fontId="4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/>
    <xf numFmtId="0" fontId="4" fillId="0" borderId="4" xfId="0" applyFont="1" applyBorder="1" applyAlignment="1">
      <alignment horizontal="center"/>
    </xf>
    <xf numFmtId="10" fontId="4" fillId="0" borderId="4" xfId="0" applyNumberFormat="1" applyFont="1" applyBorder="1" applyAlignment="1">
      <alignment horizontal="right"/>
    </xf>
    <xf numFmtId="165" fontId="4" fillId="5" borderId="7" xfId="0" applyNumberFormat="1" applyFont="1" applyFill="1" applyBorder="1" applyAlignment="1">
      <alignment horizontal="right" vertical="center"/>
    </xf>
    <xf numFmtId="0" fontId="4" fillId="0" borderId="8" xfId="0" applyFont="1" applyBorder="1" applyAlignment="1"/>
    <xf numFmtId="1" fontId="4" fillId="5" borderId="9" xfId="0" applyNumberFormat="1" applyFont="1" applyFill="1" applyBorder="1" applyAlignment="1">
      <alignment horizontal="center" vertical="center"/>
    </xf>
    <xf numFmtId="166" fontId="4" fillId="5" borderId="9" xfId="0" applyNumberFormat="1" applyFont="1" applyFill="1" applyBorder="1" applyAlignment="1">
      <alignment horizontal="center" vertical="center"/>
    </xf>
    <xf numFmtId="164" fontId="4" fillId="5" borderId="9" xfId="0" applyNumberFormat="1" applyFont="1" applyFill="1" applyBorder="1" applyAlignment="1">
      <alignment horizontal="right" vertical="center"/>
    </xf>
    <xf numFmtId="0" fontId="9" fillId="0" borderId="8" xfId="0" applyFont="1" applyBorder="1" applyAlignment="1">
      <alignment horizontal="right"/>
    </xf>
    <xf numFmtId="0" fontId="4" fillId="0" borderId="10" xfId="0" applyFont="1" applyBorder="1" applyAlignment="1"/>
    <xf numFmtId="0" fontId="1" fillId="6" borderId="0" xfId="0" applyFont="1" applyFill="1" applyAlignment="1">
      <alignment horizontal="center"/>
    </xf>
    <xf numFmtId="0" fontId="10" fillId="6" borderId="0" xfId="0" applyFont="1" applyFill="1" applyAlignment="1">
      <alignment horizontal="right"/>
    </xf>
    <xf numFmtId="0" fontId="1" fillId="6" borderId="0" xfId="0" applyFont="1" applyFill="1" applyAlignment="1">
      <alignment horizontal="right"/>
    </xf>
    <xf numFmtId="0" fontId="11" fillId="5" borderId="0" xfId="0" applyFont="1" applyFill="1" applyAlignment="1">
      <alignment horizontal="center"/>
    </xf>
    <xf numFmtId="167" fontId="11" fillId="5" borderId="0" xfId="0" applyNumberFormat="1" applyFont="1" applyFill="1" applyAlignment="1"/>
    <xf numFmtId="0" fontId="11" fillId="0" borderId="0" xfId="0" applyFont="1" applyAlignment="1">
      <alignment horizontal="center"/>
    </xf>
    <xf numFmtId="4" fontId="11" fillId="0" borderId="0" xfId="0" applyNumberFormat="1" applyFont="1" applyAlignment="1">
      <alignment horizontal="right"/>
    </xf>
    <xf numFmtId="168" fontId="11" fillId="0" borderId="0" xfId="0" applyNumberFormat="1" applyFont="1" applyAlignment="1"/>
    <xf numFmtId="4" fontId="4" fillId="0" borderId="0" xfId="0" applyNumberFormat="1" applyFont="1" applyAlignment="1"/>
    <xf numFmtId="0" fontId="4" fillId="4" borderId="0" xfId="0" applyFont="1" applyFill="1" applyAlignment="1">
      <alignment horizontal="right"/>
    </xf>
    <xf numFmtId="0" fontId="0" fillId="0" borderId="0" xfId="0" applyFont="1" applyAlignment="1"/>
    <xf numFmtId="0" fontId="7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4" fillId="4" borderId="0" xfId="0" applyFont="1" applyFill="1" applyAlignment="1">
      <alignment horizontal="right" vertical="center"/>
    </xf>
    <xf numFmtId="0" fontId="8" fillId="0" borderId="6" xfId="0" applyFont="1" applyBorder="1"/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/>
    <xf numFmtId="0" fontId="4" fillId="4" borderId="2" xfId="0" applyFont="1" applyFill="1" applyBorder="1" applyAlignment="1">
      <alignment horizontal="right"/>
    </xf>
    <xf numFmtId="0" fontId="8" fillId="0" borderId="2" xfId="0" applyFont="1" applyBorder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right" vertical="center"/>
    </xf>
    <xf numFmtId="0" fontId="8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bstudent.GCCS\Downloads\Excel%20Proje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lege Expence Plan"/>
      <sheetName val="Plan Summary"/>
      <sheetName val="Employment Income Plan"/>
      <sheetName val="Education Resource Plan"/>
      <sheetName val="Loan Repayment Plan"/>
    </sheetNames>
    <sheetDataSet>
      <sheetData sheetId="0"/>
      <sheetData sheetId="1"/>
      <sheetData sheetId="2"/>
      <sheetData sheetId="3">
        <row r="26">
          <cell r="F26">
            <v>9645.4207999999981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N19" sqref="N19"/>
    </sheetView>
  </sheetViews>
  <sheetFormatPr defaultRowHeight="14.4" x14ac:dyDescent="0.3"/>
  <cols>
    <col min="4" max="4" width="15.33203125" customWidth="1"/>
  </cols>
  <sheetData>
    <row r="1" spans="1:8" ht="18" x14ac:dyDescent="0.3">
      <c r="A1" s="36" t="s">
        <v>0</v>
      </c>
      <c r="B1" s="27"/>
      <c r="C1" s="27"/>
      <c r="D1" s="27"/>
      <c r="E1" s="27"/>
      <c r="F1" s="27"/>
      <c r="G1" s="37" t="s">
        <v>1</v>
      </c>
      <c r="H1" s="27"/>
    </row>
    <row r="2" spans="1:8" ht="15" x14ac:dyDescent="0.35">
      <c r="A2" s="38" t="str">
        <f>HYPERLINK("http://www.vertex42.com/ExcelTemplates/loan-amortization-schedule.html","By Vertex42.com")</f>
        <v>By Vertex42.com</v>
      </c>
      <c r="B2" s="27"/>
      <c r="C2" s="27"/>
      <c r="D2" s="1"/>
      <c r="E2" s="1"/>
      <c r="F2" s="1"/>
      <c r="G2" s="1"/>
      <c r="H2" s="2" t="str">
        <f>HYPERLINK("http://www.vertex42.com/Help/google-docs.html","HELP")</f>
        <v>HELP</v>
      </c>
    </row>
    <row r="3" spans="1:8" ht="15" x14ac:dyDescent="0.35">
      <c r="A3" s="1"/>
      <c r="B3" s="3"/>
      <c r="C3" s="3"/>
      <c r="D3" s="3"/>
      <c r="E3" s="1"/>
      <c r="F3" s="4"/>
      <c r="G3" s="1"/>
      <c r="H3" s="4"/>
    </row>
    <row r="4" spans="1:8" ht="16.2" x14ac:dyDescent="0.35">
      <c r="A4" s="32" t="s">
        <v>2</v>
      </c>
      <c r="B4" s="33"/>
      <c r="C4" s="33"/>
      <c r="D4" s="33"/>
      <c r="E4" s="1"/>
      <c r="F4" s="5" t="s">
        <v>3</v>
      </c>
      <c r="G4" s="1"/>
      <c r="H4" s="1"/>
    </row>
    <row r="5" spans="1:8" ht="15" x14ac:dyDescent="0.35">
      <c r="A5" s="39" t="s">
        <v>4</v>
      </c>
      <c r="B5" s="35"/>
      <c r="C5" s="40"/>
      <c r="D5" s="6">
        <f>'[1]Education Resource Plan'!F26</f>
        <v>9645.4207999999981</v>
      </c>
      <c r="E5" s="7"/>
      <c r="F5" s="1"/>
      <c r="G5" s="1"/>
      <c r="H5" s="1"/>
    </row>
    <row r="6" spans="1:8" ht="15" x14ac:dyDescent="0.35">
      <c r="A6" s="30" t="s">
        <v>5</v>
      </c>
      <c r="B6" s="27"/>
      <c r="C6" s="31"/>
      <c r="D6" s="8">
        <v>30</v>
      </c>
      <c r="E6" s="7"/>
      <c r="F6" s="1"/>
      <c r="G6" s="1"/>
      <c r="H6" s="1"/>
    </row>
    <row r="7" spans="1:8" ht="15" x14ac:dyDescent="0.35">
      <c r="A7" s="30" t="s">
        <v>6</v>
      </c>
      <c r="B7" s="27"/>
      <c r="C7" s="31"/>
      <c r="D7" s="9">
        <v>7.0000000000000007E-2</v>
      </c>
      <c r="E7" s="7"/>
      <c r="F7" s="1"/>
      <c r="G7" s="1"/>
      <c r="H7" s="1"/>
    </row>
    <row r="8" spans="1:8" ht="15" x14ac:dyDescent="0.35">
      <c r="A8" s="30" t="s">
        <v>7</v>
      </c>
      <c r="B8" s="27"/>
      <c r="C8" s="31"/>
      <c r="D8" s="8">
        <v>12</v>
      </c>
      <c r="E8" s="7"/>
      <c r="F8" s="1"/>
      <c r="G8" s="1"/>
      <c r="H8" s="1"/>
    </row>
    <row r="9" spans="1:8" ht="15" x14ac:dyDescent="0.35">
      <c r="A9" s="30" t="s">
        <v>8</v>
      </c>
      <c r="B9" s="27"/>
      <c r="C9" s="31"/>
      <c r="D9" s="8">
        <v>12</v>
      </c>
      <c r="E9" s="7"/>
      <c r="F9" s="1"/>
      <c r="G9" s="1"/>
      <c r="H9" s="1"/>
    </row>
    <row r="10" spans="1:8" ht="16.2" x14ac:dyDescent="0.35">
      <c r="A10" s="32" t="s">
        <v>9</v>
      </c>
      <c r="B10" s="33"/>
      <c r="C10" s="33"/>
      <c r="D10" s="33"/>
      <c r="E10" s="1"/>
      <c r="F10" s="1"/>
      <c r="G10" s="1"/>
      <c r="H10" s="1"/>
    </row>
    <row r="11" spans="1:8" ht="15" x14ac:dyDescent="0.35">
      <c r="A11" s="34" t="s">
        <v>10</v>
      </c>
      <c r="B11" s="35"/>
      <c r="C11" s="35"/>
      <c r="D11" s="10">
        <f>-PMT(D13,D6*D9,D5)</f>
        <v>64.171225252932089</v>
      </c>
      <c r="E11" s="11"/>
      <c r="F11" s="1"/>
      <c r="G11" s="1"/>
      <c r="H11" s="1"/>
    </row>
    <row r="12" spans="1:8" ht="15" x14ac:dyDescent="0.35">
      <c r="A12" s="26" t="s">
        <v>11</v>
      </c>
      <c r="B12" s="27"/>
      <c r="C12" s="27"/>
      <c r="D12" s="12">
        <f>NPER(D13,D11,-D5)</f>
        <v>360.00000000000011</v>
      </c>
      <c r="E12" s="11"/>
      <c r="F12" s="1"/>
      <c r="G12" s="1"/>
      <c r="H12" s="1"/>
    </row>
    <row r="13" spans="1:8" ht="15" x14ac:dyDescent="0.35">
      <c r="A13" s="26" t="s">
        <v>12</v>
      </c>
      <c r="B13" s="27"/>
      <c r="C13" s="27"/>
      <c r="D13" s="13">
        <f>((1+D7/D8)^(D8/D9))-1</f>
        <v>5.833333333333357E-3</v>
      </c>
      <c r="E13" s="11"/>
      <c r="F13" s="1"/>
      <c r="G13" s="1"/>
      <c r="H13" s="1"/>
    </row>
    <row r="14" spans="1:8" ht="15" x14ac:dyDescent="0.35">
      <c r="A14" s="26" t="s">
        <v>13</v>
      </c>
      <c r="B14" s="27"/>
      <c r="C14" s="27"/>
      <c r="D14" s="14">
        <f>D12*D11</f>
        <v>23101.641091055561</v>
      </c>
      <c r="E14" s="11"/>
      <c r="F14" s="1"/>
      <c r="G14" s="1"/>
      <c r="H14" s="1"/>
    </row>
    <row r="15" spans="1:8" ht="15" x14ac:dyDescent="0.35">
      <c r="A15" s="26" t="s">
        <v>14</v>
      </c>
      <c r="B15" s="27"/>
      <c r="C15" s="27"/>
      <c r="D15" s="14">
        <f>D14-D5</f>
        <v>13456.220291055562</v>
      </c>
      <c r="E15" s="15" t="s">
        <v>3</v>
      </c>
      <c r="F15" s="1"/>
      <c r="G15" s="1"/>
      <c r="H15" s="1"/>
    </row>
    <row r="16" spans="1:8" ht="15" x14ac:dyDescent="0.35">
      <c r="A16" s="1"/>
      <c r="B16" s="1"/>
      <c r="C16" s="1"/>
      <c r="D16" s="16"/>
      <c r="E16" s="1"/>
      <c r="F16" s="1"/>
      <c r="G16" s="1"/>
      <c r="H16" s="1"/>
    </row>
    <row r="17" spans="1:8" ht="16.2" x14ac:dyDescent="0.35">
      <c r="A17" s="28" t="s">
        <v>15</v>
      </c>
      <c r="B17" s="27"/>
      <c r="C17" s="27"/>
      <c r="D17" s="27"/>
      <c r="E17" s="27"/>
      <c r="F17" s="27"/>
      <c r="G17" s="27"/>
      <c r="H17" s="1"/>
    </row>
    <row r="18" spans="1:8" ht="18" x14ac:dyDescent="0.35">
      <c r="A18" s="17" t="s">
        <v>16</v>
      </c>
      <c r="B18" s="18" t="s">
        <v>17</v>
      </c>
      <c r="C18" s="18" t="s">
        <v>18</v>
      </c>
      <c r="D18" s="19" t="s">
        <v>19</v>
      </c>
      <c r="E18" s="18" t="s">
        <v>20</v>
      </c>
      <c r="F18" s="18" t="s">
        <v>21</v>
      </c>
      <c r="G18" s="18" t="s">
        <v>22</v>
      </c>
      <c r="H18" s="1"/>
    </row>
    <row r="19" spans="1:8" ht="15" x14ac:dyDescent="0.35">
      <c r="A19" s="20"/>
      <c r="B19" s="21"/>
      <c r="C19" s="21"/>
      <c r="D19" s="21">
        <f>D5</f>
        <v>9645.4207999999981</v>
      </c>
      <c r="E19" s="21"/>
      <c r="F19" s="21"/>
      <c r="G19" s="21"/>
      <c r="H19" s="1"/>
    </row>
    <row r="20" spans="1:8" ht="15" x14ac:dyDescent="0.35">
      <c r="A20" s="22">
        <v>1</v>
      </c>
      <c r="B20" s="23">
        <f t="shared" ref="B20:B49" si="0">IF(A20&gt;$D$6,"",E20-C20)</f>
        <v>672.07557047191824</v>
      </c>
      <c r="C20" s="23">
        <f t="shared" ref="C20:C49" si="1">IF(A20&gt;$D$6,"",$D$5-D20)</f>
        <v>97.97913256326683</v>
      </c>
      <c r="D20" s="24">
        <f t="shared" ref="D20:D49" si="2">IF(A20&gt;$D$6,"",FV($D$13,$D$9,$D$11,-D19))</f>
        <v>9547.4416674367312</v>
      </c>
      <c r="E20" s="23">
        <f t="shared" ref="E20:E49" si="3">IF(A20&gt;$D$6,"",A20*$D$11*$D$9)</f>
        <v>770.05470303518507</v>
      </c>
      <c r="F20" s="23">
        <f t="shared" ref="F20:F49" si="4">IF(A20&gt;$D$6,"",D19-D20)</f>
        <v>97.97913256326683</v>
      </c>
      <c r="G20" s="23">
        <f t="shared" ref="G20:G49" si="5">IF(A20&gt;$D$6,"",E20-E19-F20)</f>
        <v>672.07557047191824</v>
      </c>
      <c r="H20" s="25"/>
    </row>
    <row r="21" spans="1:8" ht="15" x14ac:dyDescent="0.35">
      <c r="A21" s="22">
        <f t="shared" ref="A21:A49" si="6">IF(A20&gt;=$D$6,"",A20+1)</f>
        <v>2</v>
      </c>
      <c r="B21" s="23">
        <f t="shared" si="0"/>
        <v>1337.0682215286154</v>
      </c>
      <c r="C21" s="23">
        <f t="shared" si="1"/>
        <v>203.04118454175477</v>
      </c>
      <c r="D21" s="24">
        <f t="shared" si="2"/>
        <v>9442.3796154582433</v>
      </c>
      <c r="E21" s="23">
        <f t="shared" si="3"/>
        <v>1540.1094060703701</v>
      </c>
      <c r="F21" s="23">
        <f t="shared" si="4"/>
        <v>105.06205197848794</v>
      </c>
      <c r="G21" s="23">
        <f t="shared" si="5"/>
        <v>664.99265105669713</v>
      </c>
      <c r="H21" s="1"/>
    </row>
    <row r="22" spans="1:8" ht="15" x14ac:dyDescent="0.35">
      <c r="A22" s="22">
        <f t="shared" si="6"/>
        <v>3</v>
      </c>
      <c r="B22" s="23">
        <f t="shared" si="0"/>
        <v>1994.4659283528654</v>
      </c>
      <c r="C22" s="23">
        <f t="shared" si="1"/>
        <v>315.69818075268995</v>
      </c>
      <c r="D22" s="24">
        <f t="shared" si="2"/>
        <v>9329.7226192473081</v>
      </c>
      <c r="E22" s="23">
        <f t="shared" si="3"/>
        <v>2310.1641091055553</v>
      </c>
      <c r="F22" s="23">
        <f t="shared" si="4"/>
        <v>112.65699621093518</v>
      </c>
      <c r="G22" s="23">
        <f t="shared" si="5"/>
        <v>657.39770682425001</v>
      </c>
      <c r="H22" s="1"/>
    </row>
    <row r="23" spans="1:8" ht="15" x14ac:dyDescent="0.35">
      <c r="A23" s="22">
        <f t="shared" si="6"/>
        <v>4</v>
      </c>
      <c r="B23" s="23">
        <f t="shared" si="0"/>
        <v>2643.7196518120058</v>
      </c>
      <c r="C23" s="23">
        <f t="shared" si="1"/>
        <v>436.49916032873443</v>
      </c>
      <c r="D23" s="24">
        <f t="shared" si="2"/>
        <v>9208.9216396712636</v>
      </c>
      <c r="E23" s="23">
        <f t="shared" si="3"/>
        <v>3080.2188121407403</v>
      </c>
      <c r="F23" s="23">
        <f t="shared" si="4"/>
        <v>120.80097957604448</v>
      </c>
      <c r="G23" s="23">
        <f t="shared" si="5"/>
        <v>649.25372345914047</v>
      </c>
      <c r="H23" s="1"/>
    </row>
    <row r="24" spans="1:8" ht="15" x14ac:dyDescent="0.35">
      <c r="A24" s="22">
        <f t="shared" si="6"/>
        <v>5</v>
      </c>
      <c r="B24" s="23">
        <f t="shared" si="0"/>
        <v>3284.2406626900824</v>
      </c>
      <c r="C24" s="23">
        <f t="shared" si="1"/>
        <v>566.03285248584325</v>
      </c>
      <c r="D24" s="24">
        <f t="shared" si="2"/>
        <v>9079.3879475141548</v>
      </c>
      <c r="E24" s="23">
        <f t="shared" si="3"/>
        <v>3850.2735151759257</v>
      </c>
      <c r="F24" s="23">
        <f t="shared" si="4"/>
        <v>129.53369215710882</v>
      </c>
      <c r="G24" s="23">
        <f t="shared" si="5"/>
        <v>640.52101087807659</v>
      </c>
      <c r="H24" s="1"/>
    </row>
    <row r="25" spans="1:8" ht="15" x14ac:dyDescent="0.35">
      <c r="A25" s="22">
        <f t="shared" si="6"/>
        <v>6</v>
      </c>
      <c r="B25" s="23">
        <f t="shared" si="0"/>
        <v>3915.3976724885142</v>
      </c>
      <c r="C25" s="23">
        <f t="shared" si="1"/>
        <v>704.93054572259643</v>
      </c>
      <c r="D25" s="24">
        <f t="shared" si="2"/>
        <v>8940.4902542774016</v>
      </c>
      <c r="E25" s="23">
        <f t="shared" si="3"/>
        <v>4620.3282182111107</v>
      </c>
      <c r="F25" s="23">
        <f t="shared" si="4"/>
        <v>138.89769323675318</v>
      </c>
      <c r="G25" s="23">
        <f t="shared" si="5"/>
        <v>631.15700979843177</v>
      </c>
      <c r="H25" s="1"/>
    </row>
    <row r="26" spans="1:8" ht="15" x14ac:dyDescent="0.35">
      <c r="A26" s="22">
        <f t="shared" si="6"/>
        <v>7</v>
      </c>
      <c r="B26" s="23">
        <f t="shared" si="0"/>
        <v>4536.5137568121154</v>
      </c>
      <c r="C26" s="23">
        <f t="shared" si="1"/>
        <v>853.86916443417977</v>
      </c>
      <c r="D26" s="24">
        <f t="shared" si="2"/>
        <v>8791.5516355658183</v>
      </c>
      <c r="E26" s="23">
        <f t="shared" si="3"/>
        <v>5390.3829212462952</v>
      </c>
      <c r="F26" s="23">
        <f t="shared" si="4"/>
        <v>148.93861871158333</v>
      </c>
      <c r="G26" s="23">
        <f t="shared" si="5"/>
        <v>621.11608432360117</v>
      </c>
      <c r="H26" s="1"/>
    </row>
    <row r="27" spans="1:8" ht="15" x14ac:dyDescent="0.35">
      <c r="A27" s="22">
        <f t="shared" si="6"/>
        <v>8</v>
      </c>
      <c r="B27" s="23">
        <f t="shared" si="0"/>
        <v>5146.8630563464403</v>
      </c>
      <c r="C27" s="23">
        <f t="shared" si="1"/>
        <v>1013.5745679350402</v>
      </c>
      <c r="D27" s="24">
        <f t="shared" si="2"/>
        <v>8631.8462320649578</v>
      </c>
      <c r="E27" s="23">
        <f t="shared" si="3"/>
        <v>6160.4376242814806</v>
      </c>
      <c r="F27" s="23">
        <f t="shared" si="4"/>
        <v>159.70540350086048</v>
      </c>
      <c r="G27" s="23">
        <f t="shared" si="5"/>
        <v>610.34929953432493</v>
      </c>
      <c r="H27" s="1"/>
    </row>
    <row r="28" spans="1:8" ht="15" x14ac:dyDescent="0.35">
      <c r="A28" s="22">
        <f t="shared" si="6"/>
        <v>9</v>
      </c>
      <c r="B28" s="23">
        <f t="shared" si="0"/>
        <v>5745.6672393485114</v>
      </c>
      <c r="C28" s="23">
        <f t="shared" si="1"/>
        <v>1184.8250879681545</v>
      </c>
      <c r="D28" s="24">
        <f t="shared" si="2"/>
        <v>8460.5957120318435</v>
      </c>
      <c r="E28" s="23">
        <f t="shared" si="3"/>
        <v>6930.492327316666</v>
      </c>
      <c r="F28" s="23">
        <f t="shared" si="4"/>
        <v>171.2505200331143</v>
      </c>
      <c r="G28" s="23">
        <f t="shared" si="5"/>
        <v>598.80418300207111</v>
      </c>
      <c r="H28" s="1"/>
    </row>
    <row r="29" spans="1:8" ht="15" x14ac:dyDescent="0.35">
      <c r="A29" s="22">
        <f t="shared" si="6"/>
        <v>10</v>
      </c>
      <c r="B29" s="23">
        <f t="shared" si="0"/>
        <v>6332.0917084107159</v>
      </c>
      <c r="C29" s="23">
        <f t="shared" si="1"/>
        <v>1368.4553219411355</v>
      </c>
      <c r="D29" s="24">
        <f t="shared" si="2"/>
        <v>8276.9654780588626</v>
      </c>
      <c r="E29" s="23">
        <f t="shared" si="3"/>
        <v>7700.5470303518514</v>
      </c>
      <c r="F29" s="23">
        <f t="shared" si="4"/>
        <v>183.63023397298093</v>
      </c>
      <c r="G29" s="23">
        <f t="shared" si="5"/>
        <v>586.42446906220448</v>
      </c>
      <c r="H29" s="1"/>
    </row>
    <row r="30" spans="1:8" ht="15" x14ac:dyDescent="0.35">
      <c r="A30" s="22">
        <f t="shared" si="6"/>
        <v>11</v>
      </c>
      <c r="B30" s="23">
        <f t="shared" si="0"/>
        <v>6905.2415330113618</v>
      </c>
      <c r="C30" s="23">
        <f t="shared" si="1"/>
        <v>1565.3602003756732</v>
      </c>
      <c r="D30" s="24">
        <f t="shared" si="2"/>
        <v>8080.0605996243248</v>
      </c>
      <c r="E30" s="23">
        <f t="shared" si="3"/>
        <v>8470.601733387035</v>
      </c>
      <c r="F30" s="23">
        <f t="shared" si="4"/>
        <v>196.90487843453775</v>
      </c>
      <c r="G30" s="23">
        <f t="shared" si="5"/>
        <v>573.14982460064584</v>
      </c>
      <c r="H30" s="1"/>
    </row>
    <row r="31" spans="1:8" ht="15" x14ac:dyDescent="0.35">
      <c r="A31" s="22">
        <f t="shared" si="6"/>
        <v>12</v>
      </c>
      <c r="B31" s="23">
        <f t="shared" si="0"/>
        <v>7464.157088028991</v>
      </c>
      <c r="C31" s="23">
        <f t="shared" si="1"/>
        <v>1776.4993483932303</v>
      </c>
      <c r="D31" s="24">
        <f t="shared" si="2"/>
        <v>7868.9214516067677</v>
      </c>
      <c r="E31" s="23">
        <f t="shared" si="3"/>
        <v>9240.6564364222213</v>
      </c>
      <c r="F31" s="23">
        <f t="shared" si="4"/>
        <v>211.13914801755709</v>
      </c>
      <c r="G31" s="23">
        <f t="shared" si="5"/>
        <v>558.91555501762923</v>
      </c>
      <c r="H31" s="1"/>
    </row>
    <row r="32" spans="1:8" ht="15" x14ac:dyDescent="0.35">
      <c r="A32" s="22">
        <f t="shared" si="6"/>
        <v>13</v>
      </c>
      <c r="B32" s="23">
        <f t="shared" si="0"/>
        <v>8007.8093769645129</v>
      </c>
      <c r="C32" s="23">
        <f t="shared" si="1"/>
        <v>2002.9017624928929</v>
      </c>
      <c r="D32" s="24">
        <f t="shared" si="2"/>
        <v>7642.5190375071052</v>
      </c>
      <c r="E32" s="23">
        <f t="shared" si="3"/>
        <v>10010.711139457406</v>
      </c>
      <c r="F32" s="23">
        <f t="shared" si="4"/>
        <v>226.40241409966256</v>
      </c>
      <c r="G32" s="23">
        <f t="shared" si="5"/>
        <v>543.65228893552194</v>
      </c>
      <c r="H32" s="1"/>
    </row>
    <row r="33" spans="1:8" ht="15" x14ac:dyDescent="0.35">
      <c r="A33" s="22">
        <f t="shared" si="6"/>
        <v>14</v>
      </c>
      <c r="B33" s="23">
        <f t="shared" si="0"/>
        <v>8535.0950170787219</v>
      </c>
      <c r="C33" s="23">
        <f t="shared" si="1"/>
        <v>2245.6708254138684</v>
      </c>
      <c r="D33" s="24">
        <f t="shared" si="2"/>
        <v>7399.7499745861296</v>
      </c>
      <c r="E33" s="23">
        <f t="shared" si="3"/>
        <v>10780.76584249259</v>
      </c>
      <c r="F33" s="23">
        <f t="shared" si="4"/>
        <v>242.76906292097556</v>
      </c>
      <c r="G33" s="23">
        <f t="shared" si="5"/>
        <v>527.28564011420895</v>
      </c>
      <c r="H33" s="1"/>
    </row>
    <row r="34" spans="1:8" ht="15" x14ac:dyDescent="0.35">
      <c r="A34" s="22">
        <f t="shared" si="6"/>
        <v>15</v>
      </c>
      <c r="B34" s="23">
        <f t="shared" si="0"/>
        <v>9044.8308620049811</v>
      </c>
      <c r="C34" s="23">
        <f t="shared" si="1"/>
        <v>2505.9896835227937</v>
      </c>
      <c r="D34" s="24">
        <f t="shared" si="2"/>
        <v>7139.4311164772043</v>
      </c>
      <c r="E34" s="23">
        <f t="shared" si="3"/>
        <v>11550.820545527775</v>
      </c>
      <c r="F34" s="23">
        <f t="shared" si="4"/>
        <v>260.31885810892527</v>
      </c>
      <c r="G34" s="23">
        <f t="shared" si="5"/>
        <v>509.73584492625923</v>
      </c>
      <c r="H34" s="1"/>
    </row>
    <row r="35" spans="1:8" ht="15" x14ac:dyDescent="0.35">
      <c r="A35" s="22">
        <f t="shared" si="6"/>
        <v>16</v>
      </c>
      <c r="B35" s="23">
        <f t="shared" si="0"/>
        <v>9535.7482356301443</v>
      </c>
      <c r="C35" s="23">
        <f t="shared" si="1"/>
        <v>2785.1270129328159</v>
      </c>
      <c r="D35" s="24">
        <f t="shared" si="2"/>
        <v>6860.2937870671822</v>
      </c>
      <c r="E35" s="23">
        <f t="shared" si="3"/>
        <v>12320.875248562961</v>
      </c>
      <c r="F35" s="23">
        <f t="shared" si="4"/>
        <v>279.13732941002218</v>
      </c>
      <c r="G35" s="23">
        <f t="shared" si="5"/>
        <v>490.91737362516415</v>
      </c>
      <c r="H35" s="1"/>
    </row>
    <row r="36" spans="1:8" ht="15" x14ac:dyDescent="0.35">
      <c r="A36" s="22">
        <f t="shared" si="6"/>
        <v>17</v>
      </c>
      <c r="B36" s="23">
        <f t="shared" si="0"/>
        <v>10006.486749142266</v>
      </c>
      <c r="C36" s="23">
        <f t="shared" si="1"/>
        <v>3084.4432024558819</v>
      </c>
      <c r="D36" s="24">
        <f t="shared" si="2"/>
        <v>6560.9775975441162</v>
      </c>
      <c r="E36" s="23">
        <f t="shared" si="3"/>
        <v>13090.929951598147</v>
      </c>
      <c r="F36" s="23">
        <f t="shared" si="4"/>
        <v>299.31618952306599</v>
      </c>
      <c r="G36" s="23">
        <f t="shared" si="5"/>
        <v>470.73851351212033</v>
      </c>
      <c r="H36" s="1"/>
    </row>
    <row r="37" spans="1:8" ht="15" x14ac:dyDescent="0.35">
      <c r="A37" s="22">
        <f t="shared" si="6"/>
        <v>18</v>
      </c>
      <c r="B37" s="23">
        <f t="shared" si="0"/>
        <v>10455.587671112182</v>
      </c>
      <c r="C37" s="23">
        <f t="shared" si="1"/>
        <v>3405.396983521151</v>
      </c>
      <c r="D37" s="24">
        <f t="shared" si="2"/>
        <v>6240.023816478847</v>
      </c>
      <c r="E37" s="23">
        <f t="shared" si="3"/>
        <v>13860.984654633332</v>
      </c>
      <c r="F37" s="23">
        <f t="shared" si="4"/>
        <v>320.95378106526914</v>
      </c>
      <c r="G37" s="23">
        <f t="shared" si="5"/>
        <v>449.10092196991536</v>
      </c>
      <c r="H37" s="1"/>
    </row>
    <row r="38" spans="1:8" ht="15" x14ac:dyDescent="0.35">
      <c r="A38" s="22">
        <f t="shared" si="6"/>
        <v>19</v>
      </c>
      <c r="B38" s="23">
        <f t="shared" si="0"/>
        <v>10881.486818297773</v>
      </c>
      <c r="C38" s="23">
        <f t="shared" si="1"/>
        <v>3749.552539370743</v>
      </c>
      <c r="D38" s="24">
        <f t="shared" si="2"/>
        <v>5895.868260629255</v>
      </c>
      <c r="E38" s="23">
        <f t="shared" si="3"/>
        <v>14631.039357668516</v>
      </c>
      <c r="F38" s="23">
        <f t="shared" si="4"/>
        <v>344.15555584959202</v>
      </c>
      <c r="G38" s="23">
        <f t="shared" si="5"/>
        <v>425.89914718559248</v>
      </c>
      <c r="H38" s="1"/>
    </row>
    <row r="39" spans="1:8" ht="15" x14ac:dyDescent="0.35">
      <c r="A39" s="22">
        <f t="shared" si="6"/>
        <v>20</v>
      </c>
      <c r="B39" s="23">
        <f t="shared" si="0"/>
        <v>11282.506932523876</v>
      </c>
      <c r="C39" s="23">
        <f t="shared" si="1"/>
        <v>4118.5871281798254</v>
      </c>
      <c r="D39" s="24">
        <f t="shared" si="2"/>
        <v>5526.8336718201726</v>
      </c>
      <c r="E39" s="23">
        <f t="shared" si="3"/>
        <v>15401.094060703703</v>
      </c>
      <c r="F39" s="23">
        <f t="shared" si="4"/>
        <v>369.03458880908238</v>
      </c>
      <c r="G39" s="23">
        <f t="shared" si="5"/>
        <v>401.02011422610394</v>
      </c>
      <c r="H39" s="1"/>
    </row>
    <row r="40" spans="1:8" ht="15" x14ac:dyDescent="0.35">
      <c r="A40" s="22">
        <f t="shared" si="6"/>
        <v>21</v>
      </c>
      <c r="B40" s="23">
        <f t="shared" si="0"/>
        <v>11656.849506486222</v>
      </c>
      <c r="C40" s="23">
        <f t="shared" si="1"/>
        <v>4514.2992572526637</v>
      </c>
      <c r="D40" s="24">
        <f t="shared" si="2"/>
        <v>5131.1215427473344</v>
      </c>
      <c r="E40" s="23">
        <f t="shared" si="3"/>
        <v>16171.148763738885</v>
      </c>
      <c r="F40" s="23">
        <f t="shared" si="4"/>
        <v>395.71212907283825</v>
      </c>
      <c r="G40" s="23">
        <f t="shared" si="5"/>
        <v>374.34257396234443</v>
      </c>
      <c r="H40" s="1"/>
    </row>
    <row r="41" spans="1:8" ht="15" x14ac:dyDescent="0.35">
      <c r="A41" s="22">
        <f t="shared" si="6"/>
        <v>22</v>
      </c>
      <c r="B41" s="23">
        <f t="shared" si="0"/>
        <v>12002.5860186421</v>
      </c>
      <c r="C41" s="23">
        <f t="shared" si="1"/>
        <v>4938.6174481319704</v>
      </c>
      <c r="D41" s="24">
        <f t="shared" si="2"/>
        <v>4706.8033518680277</v>
      </c>
      <c r="E41" s="23">
        <f t="shared" si="3"/>
        <v>16941.20346677407</v>
      </c>
      <c r="F41" s="23">
        <f t="shared" si="4"/>
        <v>424.31819087930671</v>
      </c>
      <c r="G41" s="23">
        <f t="shared" si="5"/>
        <v>345.73651215587779</v>
      </c>
      <c r="H41" s="1"/>
    </row>
    <row r="42" spans="1:8" ht="15" x14ac:dyDescent="0.35">
      <c r="A42" s="22">
        <f t="shared" si="6"/>
        <v>23</v>
      </c>
      <c r="B42" s="23">
        <f t="shared" si="0"/>
        <v>12317.64853447054</v>
      </c>
      <c r="C42" s="23">
        <f t="shared" si="1"/>
        <v>5393.6096353387147</v>
      </c>
      <c r="D42" s="24">
        <f t="shared" si="2"/>
        <v>4251.8111646612833</v>
      </c>
      <c r="E42" s="23">
        <f t="shared" si="3"/>
        <v>17711.258169809254</v>
      </c>
      <c r="F42" s="23">
        <f t="shared" si="4"/>
        <v>454.99218720674435</v>
      </c>
      <c r="G42" s="23">
        <f t="shared" si="5"/>
        <v>315.06251582844016</v>
      </c>
      <c r="H42" s="1"/>
    </row>
    <row r="43" spans="1:8" ht="15" x14ac:dyDescent="0.35">
      <c r="A43" s="22">
        <f t="shared" si="6"/>
        <v>24</v>
      </c>
      <c r="B43" s="23">
        <f t="shared" si="0"/>
        <v>12599.819628296853</v>
      </c>
      <c r="C43" s="23">
        <f t="shared" si="1"/>
        <v>5881.4932445475897</v>
      </c>
      <c r="D43" s="24">
        <f t="shared" si="2"/>
        <v>3763.9275554524083</v>
      </c>
      <c r="E43" s="23">
        <f t="shared" si="3"/>
        <v>18481.312872844443</v>
      </c>
      <c r="F43" s="23">
        <f t="shared" si="4"/>
        <v>487.88360920887499</v>
      </c>
      <c r="G43" s="23">
        <f t="shared" si="5"/>
        <v>282.17109382631315</v>
      </c>
      <c r="H43" s="1"/>
    </row>
    <row r="44" spans="1:8" ht="15" x14ac:dyDescent="0.35">
      <c r="A44" s="22">
        <f t="shared" si="6"/>
        <v>25</v>
      </c>
      <c r="B44" s="23">
        <f t="shared" si="0"/>
        <v>12846.721576565022</v>
      </c>
      <c r="C44" s="23">
        <f t="shared" si="1"/>
        <v>6404.6459993146063</v>
      </c>
      <c r="D44" s="24">
        <f t="shared" si="2"/>
        <v>3240.7748006853917</v>
      </c>
      <c r="E44" s="23">
        <f t="shared" si="3"/>
        <v>19251.367575879627</v>
      </c>
      <c r="F44" s="23">
        <f t="shared" si="4"/>
        <v>523.15275476701663</v>
      </c>
      <c r="G44" s="23">
        <f t="shared" si="5"/>
        <v>246.90194826816787</v>
      </c>
      <c r="H44" s="1"/>
    </row>
    <row r="45" spans="1:8" ht="15" x14ac:dyDescent="0.35">
      <c r="A45" s="22">
        <f t="shared" si="6"/>
        <v>26</v>
      </c>
      <c r="B45" s="23">
        <f t="shared" si="0"/>
        <v>13055.804769890918</v>
      </c>
      <c r="C45" s="23">
        <f t="shared" si="1"/>
        <v>6965.6175090238939</v>
      </c>
      <c r="D45" s="24">
        <f t="shared" si="2"/>
        <v>2679.8032909761041</v>
      </c>
      <c r="E45" s="23">
        <f t="shared" si="3"/>
        <v>20021.422278914812</v>
      </c>
      <c r="F45" s="23">
        <f t="shared" si="4"/>
        <v>560.9715097092876</v>
      </c>
      <c r="G45" s="23">
        <f t="shared" si="5"/>
        <v>209.0831933258969</v>
      </c>
      <c r="H45" s="1"/>
    </row>
    <row r="46" spans="1:8" ht="15" x14ac:dyDescent="0.35">
      <c r="A46" s="22">
        <f t="shared" si="6"/>
        <v>27</v>
      </c>
      <c r="B46" s="23">
        <f t="shared" si="0"/>
        <v>13224.335287421889</v>
      </c>
      <c r="C46" s="23">
        <f t="shared" si="1"/>
        <v>7567.1416945281107</v>
      </c>
      <c r="D46" s="24">
        <f t="shared" si="2"/>
        <v>2078.2791054718873</v>
      </c>
      <c r="E46" s="23">
        <f t="shared" si="3"/>
        <v>20791.47698195</v>
      </c>
      <c r="F46" s="23">
        <f t="shared" si="4"/>
        <v>601.5241855042168</v>
      </c>
      <c r="G46" s="23">
        <f t="shared" si="5"/>
        <v>168.53051753097134</v>
      </c>
      <c r="H46" s="1"/>
    </row>
    <row r="47" spans="1:8" ht="15" x14ac:dyDescent="0.35">
      <c r="A47" s="22">
        <f t="shared" si="6"/>
        <v>28</v>
      </c>
      <c r="B47" s="23">
        <f t="shared" si="0"/>
        <v>13349.381572945773</v>
      </c>
      <c r="C47" s="23">
        <f t="shared" si="1"/>
        <v>8212.1501120394078</v>
      </c>
      <c r="D47" s="24">
        <f t="shared" si="2"/>
        <v>1433.2706879605896</v>
      </c>
      <c r="E47" s="23">
        <f t="shared" si="3"/>
        <v>21561.531684985181</v>
      </c>
      <c r="F47" s="23">
        <f t="shared" si="4"/>
        <v>645.00841751129769</v>
      </c>
      <c r="G47" s="23">
        <f t="shared" si="5"/>
        <v>125.04628552388317</v>
      </c>
      <c r="H47" s="1"/>
    </row>
    <row r="48" spans="1:8" ht="15" x14ac:dyDescent="0.35">
      <c r="A48" s="22">
        <f t="shared" si="6"/>
        <v>29</v>
      </c>
      <c r="B48" s="23">
        <f t="shared" si="0"/>
        <v>13427.800147814814</v>
      </c>
      <c r="C48" s="23">
        <f t="shared" si="1"/>
        <v>8903.7862402055507</v>
      </c>
      <c r="D48" s="24">
        <f t="shared" si="2"/>
        <v>741.63455979444757</v>
      </c>
      <c r="E48" s="23">
        <f t="shared" si="3"/>
        <v>22331.586388020365</v>
      </c>
      <c r="F48" s="23">
        <f t="shared" si="4"/>
        <v>691.63612816614204</v>
      </c>
      <c r="G48" s="23">
        <f t="shared" si="5"/>
        <v>78.418574869042459</v>
      </c>
      <c r="H48" s="1"/>
    </row>
    <row r="49" spans="1:8" ht="15" x14ac:dyDescent="0.35">
      <c r="A49" s="22">
        <f t="shared" si="6"/>
        <v>30</v>
      </c>
      <c r="B49" s="23">
        <f t="shared" si="0"/>
        <v>13456.220291055633</v>
      </c>
      <c r="C49" s="23">
        <f t="shared" si="1"/>
        <v>9645.4207999999162</v>
      </c>
      <c r="D49" s="24">
        <f t="shared" si="2"/>
        <v>8.1058715295512229E-11</v>
      </c>
      <c r="E49" s="23">
        <f t="shared" si="3"/>
        <v>23101.64109105555</v>
      </c>
      <c r="F49" s="23">
        <f t="shared" si="4"/>
        <v>741.63455979436651</v>
      </c>
      <c r="G49" s="23">
        <f t="shared" si="5"/>
        <v>28.420143240817993</v>
      </c>
      <c r="H49" s="1"/>
    </row>
    <row r="50" spans="1:8" ht="15" x14ac:dyDescent="0.35">
      <c r="A50" s="29" t="s">
        <v>23</v>
      </c>
      <c r="B50" s="27"/>
      <c r="C50" s="27"/>
      <c r="D50" s="27"/>
      <c r="E50" s="27"/>
      <c r="F50" s="27"/>
      <c r="G50" s="27"/>
      <c r="H50" s="27"/>
    </row>
    <row r="51" spans="1:8" ht="15" x14ac:dyDescent="0.35">
      <c r="A51" s="1"/>
      <c r="B51" s="1"/>
      <c r="C51" s="1"/>
      <c r="D51" s="1"/>
      <c r="E51" s="1"/>
      <c r="F51" s="1"/>
      <c r="G51" s="1"/>
      <c r="H51" s="1"/>
    </row>
  </sheetData>
  <mergeCells count="17">
    <mergeCell ref="A12:C12"/>
    <mergeCell ref="A1:F1"/>
    <mergeCell ref="G1:H1"/>
    <mergeCell ref="A2:C2"/>
    <mergeCell ref="A4:D4"/>
    <mergeCell ref="A5:C5"/>
    <mergeCell ref="A6:C6"/>
    <mergeCell ref="A7:C7"/>
    <mergeCell ref="A8:C8"/>
    <mergeCell ref="A9:C9"/>
    <mergeCell ref="A10:D10"/>
    <mergeCell ref="A11:C11"/>
    <mergeCell ref="A13:C13"/>
    <mergeCell ref="A14:C14"/>
    <mergeCell ref="A15:C15"/>
    <mergeCell ref="A17:G17"/>
    <mergeCell ref="A50:H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GCC Labs Student</dc:creator>
  <cp:lastModifiedBy>Garineh Boghozian</cp:lastModifiedBy>
  <dcterms:created xsi:type="dcterms:W3CDTF">2017-10-03T15:28:06Z</dcterms:created>
  <dcterms:modified xsi:type="dcterms:W3CDTF">2018-10-14T18:44:35Z</dcterms:modified>
</cp:coreProperties>
</file>